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3035" activeTab="0"/>
  </bookViews>
  <sheets>
    <sheet name="Sheet1" sheetId="1" r:id="rId1"/>
    <sheet name="Sheet2" sheetId="2" r:id="rId2"/>
    <sheet name="Sheet3" sheetId="3" r:id="rId3"/>
  </sheets>
  <definedNames>
    <definedName name="_Hlt488814117" localSheetId="0">'Sheet1'!$K$57</definedName>
    <definedName name="_xlnm.Print_Area" localSheetId="0">'Sheet1'!$A$27:$H$84</definedName>
  </definedNames>
  <calcPr fullCalcOnLoad="1"/>
</workbook>
</file>

<file path=xl/sharedStrings.xml><?xml version="1.0" encoding="utf-8"?>
<sst xmlns="http://schemas.openxmlformats.org/spreadsheetml/2006/main" count="66" uniqueCount="52">
  <si>
    <t>Labor</t>
  </si>
  <si>
    <t>Materials</t>
  </si>
  <si>
    <t>Workers on Runways to Trim</t>
  </si>
  <si>
    <t>Workers on Runways to repair lights</t>
  </si>
  <si>
    <t>Enter # of lights</t>
  </si>
  <si>
    <t>Risk Exposures</t>
  </si>
  <si>
    <t>1.75 hour</t>
  </si>
  <si>
    <t>.25 hour</t>
  </si>
  <si>
    <t>Hours of high risk exposure</t>
  </si>
  <si>
    <t>Annual Savings per light per year</t>
  </si>
  <si>
    <t>Your Annual Savings</t>
  </si>
  <si>
    <t>Year 1</t>
  </si>
  <si>
    <t>Year 2</t>
  </si>
  <si>
    <t>Buy Mats</t>
  </si>
  <si>
    <t>Year 3 thru 10+</t>
  </si>
  <si>
    <t>Hours of Airfield Exposure Avoided</t>
  </si>
  <si>
    <t>Trimmer costs (gas, parts)+</t>
  </si>
  <si>
    <t>Repairs**,***</t>
  </si>
  <si>
    <t>Broken lights+++</t>
  </si>
  <si>
    <t>Trimming &amp; Spreading Herbicide*</t>
  </si>
  <si>
    <t>PRICELESS</t>
  </si>
  <si>
    <t>Annual Savings</t>
  </si>
  <si>
    <t>Risk exposure adverted</t>
  </si>
  <si>
    <t>Preventing Lights from being hidden in the grass</t>
  </si>
  <si>
    <t>SAVE $$$$</t>
  </si>
  <si>
    <t>and more</t>
  </si>
  <si>
    <t>Total Savings with mats</t>
  </si>
  <si>
    <t>========================</t>
  </si>
  <si>
    <t>Average Retail Price per mat</t>
  </si>
  <si>
    <t>Installation est.</t>
  </si>
  <si>
    <t>Long Term Savings</t>
  </si>
  <si>
    <t>10-20 life expectancy</t>
  </si>
  <si>
    <t>hours in 10 years</t>
  </si>
  <si>
    <t>Input Fields</t>
  </si>
  <si>
    <t>How many times a year</t>
  </si>
  <si>
    <t>Labor rate cost per hour (20% will be added for employer side taxes and benefit cost)</t>
  </si>
  <si>
    <t># of lights broken a year</t>
  </si>
  <si>
    <t>Material Cost for erosion maintenance</t>
  </si>
  <si>
    <t>Machinery cost for Erosion Maintenance</t>
  </si>
  <si>
    <t>Herbicide Poisons++</t>
  </si>
  <si>
    <t># of minutes to walk from light to light and trim one light</t>
  </si>
  <si>
    <t>Herbicide cost for year</t>
  </si>
  <si>
    <t>Labor cost for Erosion maintenance</t>
  </si>
  <si>
    <t>Cost per light</t>
  </si>
  <si>
    <t>call for specific product pricing</t>
  </si>
  <si>
    <t>Suggested retail prices range up to $165 a mat</t>
  </si>
  <si>
    <t>minutes for setup and breakdown time and travel time out to light for a repair</t>
  </si>
  <si>
    <t>minutes for fixing a light, ordering parts, disassembly, reassembly</t>
  </si>
  <si>
    <t xml:space="preserve"> ++Figuring $400 of poison would cover 100 lights applications with 3 applications per year</t>
  </si>
  <si>
    <t>Annual cost to repair broken lights when hit by mowers (not using the mat)</t>
  </si>
  <si>
    <t xml:space="preserve"> +++ Mowing equipment inevitably attempts to minimize trimming need by getting too close to light. 1 light broken out of 300 passes with the mower equipment.  Figuring 50 mowing passes times per year.  Figuring $80 in parts to repair light. </t>
  </si>
  <si>
    <t>Break Even 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</si>
</sst>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165" fontId="0" fillId="0" borderId="0" xfId="17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65" fontId="1" fillId="0" borderId="0" xfId="17" applyNumberFormat="1" applyFont="1" applyAlignment="1">
      <alignment/>
    </xf>
    <xf numFmtId="165" fontId="1" fillId="0" borderId="9" xfId="17" applyNumberFormat="1" applyFont="1" applyBorder="1" applyAlignment="1">
      <alignment/>
    </xf>
    <xf numFmtId="0" fontId="6" fillId="0" borderId="0" xfId="0" applyFont="1" applyAlignment="1">
      <alignment/>
    </xf>
    <xf numFmtId="43" fontId="0" fillId="0" borderId="0" xfId="15" applyFont="1" applyAlignment="1">
      <alignment horizontal="right"/>
    </xf>
    <xf numFmtId="43" fontId="6" fillId="0" borderId="0" xfId="15" applyFont="1" applyAlignment="1">
      <alignment horizontal="right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8</xdr:col>
      <xdr:colOff>409575</xdr:colOff>
      <xdr:row>36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"/>
          <a:ext cx="7772400" cy="164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tabSelected="1" workbookViewId="0" topLeftCell="A8">
      <selection activeCell="D63" sqref="D63"/>
    </sheetView>
  </sheetViews>
  <sheetFormatPr defaultColWidth="9.140625" defaultRowHeight="12.75"/>
  <cols>
    <col min="2" max="2" width="34.57421875" style="0" customWidth="1"/>
    <col min="4" max="4" width="14.28125" style="0" bestFit="1" customWidth="1"/>
    <col min="5" max="5" width="15.8515625" style="0" customWidth="1"/>
  </cols>
  <sheetData>
    <row r="1" spans="2:5" ht="15.75">
      <c r="B1" s="33" t="s">
        <v>30</v>
      </c>
      <c r="C1" s="33"/>
      <c r="D1" s="33"/>
      <c r="E1" s="33"/>
    </row>
    <row r="2" spans="3:4" ht="12.75">
      <c r="C2" s="2" t="s">
        <v>11</v>
      </c>
      <c r="D2" t="s">
        <v>13</v>
      </c>
    </row>
    <row r="3" spans="3:5" ht="12.75">
      <c r="C3" s="2" t="s">
        <v>12</v>
      </c>
      <c r="D3" t="s">
        <v>51</v>
      </c>
      <c r="E3" s="29" t="str">
        <f>+E71</f>
        <v>SAVE        $29</v>
      </c>
    </row>
    <row r="4" spans="3:5" ht="15.75">
      <c r="C4" s="2" t="s">
        <v>14</v>
      </c>
      <c r="D4" s="6" t="s">
        <v>24</v>
      </c>
      <c r="E4" s="25">
        <f>8*E56</f>
        <v>84357.12</v>
      </c>
    </row>
    <row r="5" spans="3:5" ht="15.75">
      <c r="C5" s="2" t="s">
        <v>31</v>
      </c>
      <c r="E5" s="6" t="s">
        <v>25</v>
      </c>
    </row>
    <row r="6" spans="3:5" ht="12.75">
      <c r="C6" s="2"/>
      <c r="E6" s="5"/>
    </row>
    <row r="7" spans="3:5" ht="12.75">
      <c r="C7" s="2" t="s">
        <v>15</v>
      </c>
      <c r="D7" s="31">
        <f>+D75</f>
        <v>2160</v>
      </c>
      <c r="E7" t="s">
        <v>32</v>
      </c>
    </row>
    <row r="8" ht="12.75">
      <c r="C8" s="2"/>
    </row>
    <row r="9" spans="3:5" ht="12.75">
      <c r="C9" s="2" t="s">
        <v>23</v>
      </c>
      <c r="D9" s="36" t="s">
        <v>20</v>
      </c>
      <c r="E9" s="36"/>
    </row>
    <row r="11" ht="12.75">
      <c r="B11" s="2" t="s">
        <v>33</v>
      </c>
    </row>
    <row r="12" spans="2:3" ht="15">
      <c r="B12" s="30">
        <v>108</v>
      </c>
      <c r="C12" s="22" t="s">
        <v>4</v>
      </c>
    </row>
    <row r="13" spans="2:3" ht="15">
      <c r="B13" s="30">
        <v>4</v>
      </c>
      <c r="C13" t="s">
        <v>40</v>
      </c>
    </row>
    <row r="14" spans="2:3" ht="15">
      <c r="B14" s="30">
        <v>35</v>
      </c>
      <c r="C14" t="s">
        <v>34</v>
      </c>
    </row>
    <row r="15" spans="2:3" ht="15">
      <c r="B15" s="30">
        <v>25</v>
      </c>
      <c r="C15" t="s">
        <v>35</v>
      </c>
    </row>
    <row r="16" spans="2:3" ht="15">
      <c r="B16" s="30">
        <v>20</v>
      </c>
      <c r="C16" t="s">
        <v>46</v>
      </c>
    </row>
    <row r="17" spans="2:3" ht="15">
      <c r="B17" s="30">
        <v>45</v>
      </c>
      <c r="C17" t="s">
        <v>47</v>
      </c>
    </row>
    <row r="18" spans="2:3" ht="12.75">
      <c r="B18" s="32">
        <v>6</v>
      </c>
      <c r="C18" t="s">
        <v>36</v>
      </c>
    </row>
    <row r="19" spans="2:3" ht="12.75">
      <c r="B19" s="32">
        <v>825</v>
      </c>
      <c r="C19" t="s">
        <v>49</v>
      </c>
    </row>
    <row r="20" spans="2:3" ht="12.75">
      <c r="B20" s="32">
        <f>4*B12*2</f>
        <v>864</v>
      </c>
      <c r="C20" t="s">
        <v>41</v>
      </c>
    </row>
    <row r="21" ht="12.75">
      <c r="C21" t="s">
        <v>42</v>
      </c>
    </row>
    <row r="22" ht="12.75">
      <c r="C22" t="s">
        <v>37</v>
      </c>
    </row>
    <row r="23" ht="12.75">
      <c r="C23" t="s">
        <v>38</v>
      </c>
    </row>
    <row r="37" spans="2:7" ht="20.25">
      <c r="B37" s="35" t="s">
        <v>30</v>
      </c>
      <c r="C37" s="35"/>
      <c r="D37" s="35"/>
      <c r="E37" s="35"/>
      <c r="F37" s="35"/>
      <c r="G37" s="35"/>
    </row>
    <row r="38" spans="2:7" ht="15.75">
      <c r="B38" s="23"/>
      <c r="C38" s="23"/>
      <c r="D38" s="23"/>
      <c r="E38" s="23"/>
      <c r="F38" s="23"/>
      <c r="G38" s="23"/>
    </row>
    <row r="39" spans="2:5" ht="16.5" thickBot="1">
      <c r="B39" s="6"/>
      <c r="C39" s="3" t="s">
        <v>21</v>
      </c>
      <c r="D39" s="26">
        <f>+E56</f>
        <v>10544.64</v>
      </c>
      <c r="E39" s="27" t="str">
        <f>CONCATENATE("with ",TEXT(B12,0)," mats")</f>
        <v>with 108 mats</v>
      </c>
    </row>
    <row r="40" spans="2:5" ht="15.75">
      <c r="B40" s="6"/>
      <c r="C40" s="3"/>
      <c r="D40" s="25"/>
      <c r="E40" s="6"/>
    </row>
    <row r="41" spans="2:5" ht="15.75">
      <c r="B41" s="6"/>
      <c r="C41" s="3" t="s">
        <v>22</v>
      </c>
      <c r="D41" s="3" t="str">
        <f>+E57</f>
        <v>216 hours</v>
      </c>
      <c r="E41" s="6"/>
    </row>
    <row r="42" spans="4:5" ht="56.25" customHeight="1">
      <c r="D42" s="1" t="s">
        <v>9</v>
      </c>
      <c r="E42" s="1" t="s">
        <v>10</v>
      </c>
    </row>
    <row r="43" ht="15.75">
      <c r="C43" s="3" t="s">
        <v>0</v>
      </c>
    </row>
    <row r="44" spans="2:5" ht="12.75">
      <c r="B44" s="2"/>
      <c r="C44" s="2" t="s">
        <v>19</v>
      </c>
      <c r="D44" s="5">
        <f>+B13/60*B14*B15*1.2</f>
        <v>70</v>
      </c>
      <c r="E44" s="5">
        <f>+D44*$B$12</f>
        <v>7560</v>
      </c>
    </row>
    <row r="45" spans="2:5" ht="12.75">
      <c r="B45" s="2"/>
      <c r="C45" s="2" t="s">
        <v>17</v>
      </c>
      <c r="D45" s="8">
        <v>8.33</v>
      </c>
      <c r="E45" s="8">
        <f>+D45*$B$12</f>
        <v>899.64</v>
      </c>
    </row>
    <row r="46" spans="4:5" ht="12.75">
      <c r="D46" s="8"/>
      <c r="E46" s="8"/>
    </row>
    <row r="47" spans="2:5" ht="15.75">
      <c r="B47" s="2"/>
      <c r="C47" s="3" t="s">
        <v>1</v>
      </c>
      <c r="D47" s="8"/>
      <c r="E47" s="8"/>
    </row>
    <row r="48" spans="2:5" ht="12.75">
      <c r="B48" s="2"/>
      <c r="C48" s="2" t="s">
        <v>16</v>
      </c>
      <c r="D48" s="8">
        <f>+B13/60*0.1*550</f>
        <v>3.666666666666667</v>
      </c>
      <c r="E48" s="8">
        <f>+D48*$B$12</f>
        <v>396.00000000000006</v>
      </c>
    </row>
    <row r="49" spans="2:5" ht="12.75">
      <c r="B49" s="2"/>
      <c r="C49" s="2" t="s">
        <v>39</v>
      </c>
      <c r="D49" s="8">
        <f>+B20/B12</f>
        <v>8</v>
      </c>
      <c r="E49" s="8">
        <f>+D49*$B$12</f>
        <v>864</v>
      </c>
    </row>
    <row r="50" spans="3:5" ht="12.75">
      <c r="C50" s="2" t="s">
        <v>18</v>
      </c>
      <c r="D50" s="8">
        <f>+E50/B12</f>
        <v>7.638888888888889</v>
      </c>
      <c r="E50" s="8">
        <f>+B19</f>
        <v>825</v>
      </c>
    </row>
    <row r="51" spans="2:5" ht="12.75">
      <c r="B51" s="2"/>
      <c r="D51" s="8"/>
      <c r="E51" s="8"/>
    </row>
    <row r="52" spans="2:3" ht="15.75">
      <c r="B52" s="2"/>
      <c r="C52" s="3" t="s">
        <v>5</v>
      </c>
    </row>
    <row r="53" spans="3:5" ht="12.75">
      <c r="C53" s="2" t="s">
        <v>2</v>
      </c>
      <c r="D53" s="2" t="s">
        <v>6</v>
      </c>
      <c r="E53" s="28" t="str">
        <f>CONCATENATE(TEXT((B12*1.75),0)," hours")</f>
        <v>189 hours</v>
      </c>
    </row>
    <row r="54" spans="3:5" ht="12.75">
      <c r="C54" s="2" t="s">
        <v>3</v>
      </c>
      <c r="D54" s="2" t="s">
        <v>7</v>
      </c>
      <c r="E54" s="28" t="str">
        <f>CONCATENATE(TEXT((B12*0.25),0)," hours")</f>
        <v>27 hours</v>
      </c>
    </row>
    <row r="55" spans="4:5" ht="12.75">
      <c r="D55" s="7" t="s">
        <v>27</v>
      </c>
      <c r="E55" s="8"/>
    </row>
    <row r="56" spans="3:5" ht="12.75">
      <c r="C56" s="2" t="s">
        <v>26</v>
      </c>
      <c r="D56" s="8">
        <f>SUM(D44:D50)</f>
        <v>97.63555555555556</v>
      </c>
      <c r="E56" s="8">
        <f>SUM(E44:E50)</f>
        <v>10544.64</v>
      </c>
    </row>
    <row r="57" spans="3:5" ht="12.75">
      <c r="C57" s="2" t="s">
        <v>8</v>
      </c>
      <c r="D57">
        <v>2</v>
      </c>
      <c r="E57" s="28" t="str">
        <f>CONCATENATE(TEXT((B12*D57),0)," hours")</f>
        <v>216 hours</v>
      </c>
    </row>
    <row r="59" spans="2:5" ht="12.75">
      <c r="B59" s="9"/>
      <c r="C59" s="10"/>
      <c r="D59" s="10"/>
      <c r="E59" s="11"/>
    </row>
    <row r="60" spans="2:5" ht="12.75">
      <c r="B60" s="12"/>
      <c r="C60" s="13" t="s">
        <v>28</v>
      </c>
      <c r="D60" s="14">
        <v>160</v>
      </c>
      <c r="E60" s="15"/>
    </row>
    <row r="61" spans="2:5" ht="12.75">
      <c r="B61" s="12"/>
      <c r="C61" s="13" t="s">
        <v>45</v>
      </c>
      <c r="D61" s="14"/>
      <c r="E61" s="15"/>
    </row>
    <row r="62" spans="2:5" ht="12.75">
      <c r="B62" s="12"/>
      <c r="C62" s="13" t="s">
        <v>29</v>
      </c>
      <c r="D62" s="14">
        <v>35</v>
      </c>
      <c r="E62" s="15"/>
    </row>
    <row r="63" spans="2:5" ht="12.75">
      <c r="B63" s="16"/>
      <c r="C63" s="13" t="s">
        <v>43</v>
      </c>
      <c r="D63" s="14">
        <f>+D62+D60</f>
        <v>195</v>
      </c>
      <c r="E63" s="15"/>
    </row>
    <row r="64" spans="2:5" ht="12.75">
      <c r="B64" s="16"/>
      <c r="C64" s="13"/>
      <c r="D64" s="14"/>
      <c r="E64" s="15"/>
    </row>
    <row r="65" spans="2:5" ht="12.75">
      <c r="B65" s="12"/>
      <c r="C65" s="13" t="str">
        <f>CONCATENATE("Budget for a ",TEXT(B12,0)," light airfield")</f>
        <v>Budget for a 108 light airfield</v>
      </c>
      <c r="D65" s="17">
        <f>+D63*B12</f>
        <v>21060</v>
      </c>
      <c r="E65" s="15"/>
    </row>
    <row r="66" spans="2:5" ht="12.75">
      <c r="B66" s="12"/>
      <c r="C66" s="13" t="s">
        <v>44</v>
      </c>
      <c r="D66" s="14"/>
      <c r="E66" s="15"/>
    </row>
    <row r="67" spans="2:5" ht="12.75">
      <c r="B67" s="18"/>
      <c r="C67" s="19"/>
      <c r="D67" s="20"/>
      <c r="E67" s="21"/>
    </row>
    <row r="68" spans="2:5" ht="12.75">
      <c r="B68" s="14"/>
      <c r="C68" s="13"/>
      <c r="D68" s="14"/>
      <c r="E68" s="14"/>
    </row>
    <row r="69" spans="2:5" ht="12.75">
      <c r="B69" s="14"/>
      <c r="C69" s="13" t="s">
        <v>30</v>
      </c>
      <c r="D69" s="14"/>
      <c r="E69" s="14"/>
    </row>
    <row r="70" spans="3:4" ht="12.75">
      <c r="C70" s="2" t="s">
        <v>11</v>
      </c>
      <c r="D70" t="s">
        <v>13</v>
      </c>
    </row>
    <row r="71" spans="3:5" ht="12.75">
      <c r="C71" s="2" t="s">
        <v>12</v>
      </c>
      <c r="D71" t="s">
        <v>51</v>
      </c>
      <c r="E71" s="29" t="str">
        <f>CONCATENATE("SAVE        $",TEXT(E56*2-D65,0))</f>
        <v>SAVE        $29</v>
      </c>
    </row>
    <row r="72" spans="3:5" ht="15.75">
      <c r="C72" s="2" t="s">
        <v>14</v>
      </c>
      <c r="D72" s="6" t="s">
        <v>24</v>
      </c>
      <c r="E72" s="25">
        <f>8*E56</f>
        <v>84357.12</v>
      </c>
    </row>
    <row r="73" spans="3:5" ht="15.75">
      <c r="C73" s="2" t="s">
        <v>31</v>
      </c>
      <c r="E73" s="6" t="s">
        <v>25</v>
      </c>
    </row>
    <row r="74" spans="3:5" ht="12.75">
      <c r="C74" s="2"/>
      <c r="E74" s="5"/>
    </row>
    <row r="75" spans="3:5" ht="12.75">
      <c r="C75" s="2" t="s">
        <v>15</v>
      </c>
      <c r="D75" s="31">
        <f>+D57*B12*10</f>
        <v>2160</v>
      </c>
      <c r="E75" t="s">
        <v>32</v>
      </c>
    </row>
    <row r="76" ht="12.75">
      <c r="C76" s="2"/>
    </row>
    <row r="77" spans="3:5" ht="12.75">
      <c r="C77" s="2" t="s">
        <v>23</v>
      </c>
      <c r="D77" s="36" t="s">
        <v>20</v>
      </c>
      <c r="E77" s="36"/>
    </row>
    <row r="79" ht="12.75">
      <c r="B79" s="4" t="str">
        <f>CONCATENATE("* ",TEXT(B13,0)," minutes per light to walk from light to light, figuring ",TEXT(B14,0)," times a year, figuring $",TEXT(B15,0)," an hour for labor")</f>
        <v>* 4 minutes per light to walk from light to light, figuring 35 times a year, figuring $25 an hour for labor</v>
      </c>
    </row>
    <row r="80" ht="12.75">
      <c r="B80" s="4" t="str">
        <f>CONCATENATE("**",TEXT(B16,0)," minutes per light to walk or drive from light to light, figuring $",TEXT(B15,0)," an hour for labor")</f>
        <v>**20 minutes per light to walk or drive from light to light, figuring $25 an hour for labor</v>
      </c>
    </row>
    <row r="81" spans="2:10" ht="23.25" customHeight="1">
      <c r="B81" s="34" t="str">
        <f>CONCATENATE("*** Mowing equipment inevitably attempts to minimize trimming need by getting to close to light. figuring 1 light broken out of 300 passes with the mowing equipment.  Figuring 50 mowing passes per year. Figuring ",TEXT(B17,0)," minutes to repair light at $",TEXT(B15,0)," per hour.")</f>
        <v>*** Mowing equipment inevitably attempts to minimize trimming need by getting to close to light. figuring 1 light broken out of 300 passes with the mowing equipment.  Figuring 50 mowing passes per year. Figuring 45 minutes to repair light at $25 per hour.</v>
      </c>
      <c r="C81" s="34"/>
      <c r="D81" s="34"/>
      <c r="E81" s="34"/>
      <c r="F81" s="34"/>
      <c r="G81" s="34"/>
      <c r="H81" s="24"/>
      <c r="I81" s="24"/>
      <c r="J81" s="24"/>
    </row>
    <row r="82" ht="12.75">
      <c r="B82" s="4" t="str">
        <f>CONCATENATE(" + ",TEXT(B13,0)," minutes per light figuring ",TEXT(B14,0)," times a year, Figuring a gas powered trimmer will last 350 hours and the trimmer costs $550 to replace.")</f>
        <v> + 4 minutes per light figuring 35 times a year, Figuring a gas powered trimmer will last 350 hours and the trimmer costs $550 to replace.</v>
      </c>
    </row>
    <row r="83" ht="12.75">
      <c r="B83" s="4" t="s">
        <v>48</v>
      </c>
    </row>
    <row r="84" spans="2:10" ht="25.5" customHeight="1">
      <c r="B84" s="34" t="s">
        <v>50</v>
      </c>
      <c r="C84" s="34"/>
      <c r="D84" s="34"/>
      <c r="E84" s="34"/>
      <c r="F84" s="34"/>
      <c r="G84" s="34"/>
      <c r="H84" s="24"/>
      <c r="I84" s="24"/>
      <c r="J84" s="24"/>
    </row>
  </sheetData>
  <mergeCells count="6">
    <mergeCell ref="B1:E1"/>
    <mergeCell ref="B81:G81"/>
    <mergeCell ref="B84:G84"/>
    <mergeCell ref="B37:G37"/>
    <mergeCell ref="D9:E9"/>
    <mergeCell ref="D77:E77"/>
  </mergeCells>
  <printOptions/>
  <pageMargins left="0.93" right="0.32" top="0.29" bottom="0.43" header="0.2" footer="0.27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Sennex,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Byers</dc:creator>
  <cp:keywords/>
  <dc:description/>
  <cp:lastModifiedBy>Steve Byers</cp:lastModifiedBy>
  <cp:lastPrinted>2012-05-01T19:48:14Z</cp:lastPrinted>
  <dcterms:created xsi:type="dcterms:W3CDTF">2006-10-18T17:35:58Z</dcterms:created>
  <dcterms:modified xsi:type="dcterms:W3CDTF">2012-05-01T20:16:21Z</dcterms:modified>
  <cp:category/>
  <cp:version/>
  <cp:contentType/>
  <cp:contentStatus/>
</cp:coreProperties>
</file>